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13584" windowHeight="5916"/>
  </bookViews>
  <sheets>
    <sheet name="Merenje g" sheetId="1" r:id="rId1"/>
    <sheet name="Youngov moduo elasticnosti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K27" i="2" l="1"/>
  <c r="H27" i="2"/>
  <c r="H25" i="2"/>
  <c r="J14" i="2"/>
  <c r="E27" i="2"/>
  <c r="B23" i="2"/>
  <c r="B21" i="2"/>
  <c r="B10" i="2"/>
  <c r="B14" i="1"/>
  <c r="B13" i="1"/>
  <c r="K2" i="1"/>
  <c r="B23" i="1" l="1"/>
  <c r="G39" i="2" l="1"/>
  <c r="G38" i="2"/>
  <c r="G37" i="2"/>
  <c r="G36" i="2"/>
  <c r="G35" i="2"/>
  <c r="B27" i="2"/>
  <c r="H18" i="2"/>
  <c r="H17" i="2"/>
  <c r="H16" i="2"/>
  <c r="H15" i="2"/>
  <c r="H14" i="2"/>
  <c r="D18" i="2"/>
  <c r="D17" i="2"/>
  <c r="D16" i="2"/>
  <c r="E16" i="2" s="1"/>
  <c r="D15" i="2"/>
  <c r="D14" i="2"/>
  <c r="C18" i="2"/>
  <c r="C17" i="2"/>
  <c r="C16" i="2"/>
  <c r="C15" i="2"/>
  <c r="C14" i="2"/>
  <c r="H6" i="1"/>
  <c r="I6" i="1" s="1"/>
  <c r="H5" i="1"/>
  <c r="I5" i="1" s="1"/>
  <c r="H4" i="1"/>
  <c r="I4" i="1" s="1"/>
  <c r="H3" i="1"/>
  <c r="I3" i="1" s="1"/>
  <c r="H2" i="1"/>
  <c r="I2" i="1" s="1"/>
  <c r="D6" i="1"/>
  <c r="E6" i="1" s="1"/>
  <c r="D5" i="1"/>
  <c r="D4" i="1"/>
  <c r="D3" i="1"/>
  <c r="E3" i="1" s="1"/>
  <c r="D2" i="1"/>
  <c r="K5" i="1" l="1"/>
  <c r="F16" i="2"/>
  <c r="K4" i="1"/>
  <c r="E4" i="1"/>
  <c r="I14" i="2"/>
  <c r="E5" i="1"/>
  <c r="E18" i="2"/>
  <c r="E15" i="2"/>
  <c r="E17" i="2"/>
  <c r="E14" i="2"/>
  <c r="E2" i="1"/>
  <c r="K3" i="1"/>
  <c r="K6" i="1"/>
  <c r="F18" i="2" l="1"/>
  <c r="F17" i="2"/>
  <c r="F15" i="2"/>
  <c r="M2" i="1"/>
  <c r="F14" i="2"/>
  <c r="L2" i="1"/>
  <c r="B9" i="1" l="1"/>
  <c r="G14" i="2"/>
  <c r="G32" i="2" l="1"/>
  <c r="J16" i="2"/>
  <c r="K16" i="2" s="1"/>
  <c r="K14" i="2"/>
  <c r="J18" i="2"/>
  <c r="K18" i="2" s="1"/>
  <c r="J17" i="2"/>
  <c r="K17" i="2" s="1"/>
  <c r="J15" i="2"/>
  <c r="K15" i="2" s="1"/>
  <c r="B11" i="1"/>
  <c r="B18" i="1"/>
  <c r="A24" i="1"/>
  <c r="A23" i="1"/>
  <c r="A27" i="1"/>
  <c r="A25" i="1"/>
  <c r="A26" i="1"/>
  <c r="J21" i="2" l="1"/>
  <c r="C23" i="1"/>
  <c r="D23" i="1" s="1"/>
  <c r="E23" i="1" s="1"/>
  <c r="F23" i="1" s="1"/>
</calcChain>
</file>

<file path=xl/sharedStrings.xml><?xml version="1.0" encoding="utf-8"?>
<sst xmlns="http://schemas.openxmlformats.org/spreadsheetml/2006/main" count="69" uniqueCount="57">
  <si>
    <t>br. merenja</t>
  </si>
  <si>
    <t>l1</t>
  </si>
  <si>
    <t>l2</t>
  </si>
  <si>
    <r>
      <t>l</t>
    </r>
    <r>
      <rPr>
        <sz val="11"/>
        <color theme="1"/>
        <rFont val="Calibri"/>
        <family val="2"/>
        <scheme val="minor"/>
      </rPr>
      <t>s</t>
    </r>
  </si>
  <si>
    <t>tu</t>
  </si>
  <si>
    <t>n</t>
  </si>
  <si>
    <t>T</t>
  </si>
  <si>
    <t>T^2</t>
  </si>
  <si>
    <r>
      <t>l</t>
    </r>
    <r>
      <rPr>
        <sz val="11"/>
        <color theme="1"/>
        <rFont val="Calibri"/>
        <family val="2"/>
        <scheme val="minor"/>
      </rPr>
      <t>s^2</t>
    </r>
  </si>
  <si>
    <t>suma(Ti^2*lsi)</t>
  </si>
  <si>
    <t>koef. pravca optimalne prave</t>
  </si>
  <si>
    <t>koef. pravca opt prave (a)</t>
  </si>
  <si>
    <t>ubrzanje zemljine teže</t>
  </si>
  <si>
    <t>relativno odstupanje merenja (%)</t>
  </si>
  <si>
    <t>x</t>
  </si>
  <si>
    <t>y</t>
  </si>
  <si>
    <t>MERENJE</t>
  </si>
  <si>
    <t>dužina žice (m)</t>
  </si>
  <si>
    <t>d1</t>
  </si>
  <si>
    <t>d2</t>
  </si>
  <si>
    <t>d3</t>
  </si>
  <si>
    <t>red. br. merenja</t>
  </si>
  <si>
    <t>masa tega (kg)</t>
  </si>
  <si>
    <t>pri povećanju sile</t>
  </si>
  <si>
    <t>pri smanjenju sile</t>
  </si>
  <si>
    <t>srednja vrednost</t>
  </si>
  <si>
    <t>istezanje (mm)</t>
  </si>
  <si>
    <t>ds (m)</t>
  </si>
  <si>
    <t>AUTOMATSKI SE POPUNJAVA</t>
  </si>
  <si>
    <r>
      <t>mi* Δl</t>
    </r>
    <r>
      <rPr>
        <sz val="11"/>
        <color theme="1"/>
        <rFont val="Calibri"/>
        <family val="2"/>
        <scheme val="minor"/>
      </rPr>
      <t>i</t>
    </r>
  </si>
  <si>
    <t>mi^2</t>
  </si>
  <si>
    <t>suma(mi* Δli)</t>
  </si>
  <si>
    <t>suma(mi^2)</t>
  </si>
  <si>
    <t>reper za istezanje (mm)</t>
  </si>
  <si>
    <t>REZULTATI</t>
  </si>
  <si>
    <t>Youngov moduo el.</t>
  </si>
  <si>
    <t>merna nesigurnost dužine žice</t>
  </si>
  <si>
    <t>najmanji podeok na metarskoj traci za merenje dužine žice (m)</t>
  </si>
  <si>
    <t>najmanji podeok na mikrometarskom zavrtnju (m)</t>
  </si>
  <si>
    <t>merna nesigurnost prečnika žice</t>
  </si>
  <si>
    <t>merna nesigurnost koef. opt. prave</t>
  </si>
  <si>
    <t>rel. mer. nesig. modula elastičnosti</t>
  </si>
  <si>
    <t xml:space="preserve"> Δli-a*mi</t>
  </si>
  <si>
    <t>(Δli-a*mi)^2</t>
  </si>
  <si>
    <t>suma((Δli-a*mi)^2)</t>
  </si>
  <si>
    <t>St^2</t>
  </si>
  <si>
    <t>ua</t>
  </si>
  <si>
    <t>ug</t>
  </si>
  <si>
    <t>Uc</t>
  </si>
  <si>
    <t>(Ti^2 - a*lsi)</t>
  </si>
  <si>
    <t>5% od Uc</t>
  </si>
  <si>
    <r>
      <t>Ti^2*l</t>
    </r>
    <r>
      <rPr>
        <sz val="11"/>
        <color theme="1"/>
        <rFont val="Calibri"/>
        <family val="2"/>
        <scheme val="minor"/>
      </rPr>
      <t>si</t>
    </r>
  </si>
  <si>
    <r>
      <t>suma(l</t>
    </r>
    <r>
      <rPr>
        <sz val="11"/>
        <color theme="1"/>
        <rFont val="Calibri"/>
        <family val="2"/>
        <scheme val="minor"/>
      </rPr>
      <t>si^2)</t>
    </r>
  </si>
  <si>
    <t>aps. Odstupanje merenja</t>
  </si>
  <si>
    <t xml:space="preserve">Gbg </t>
  </si>
  <si>
    <t>prečnik žice (m)</t>
  </si>
  <si>
    <t>Prosirena mn 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</si>
</sst>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30BBB"/>
        <bgColor indexed="64"/>
      </patternFill>
    </fill>
    <fill>
      <patternFill patternType="solid">
        <fgColor rgb="FFFAB6F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9" borderId="0" xfId="0" applyFill="1"/>
    <xf numFmtId="0" fontId="0" fillId="18" borderId="1" xfId="0" applyFill="1" applyBorder="1"/>
    <xf numFmtId="0" fontId="1" fillId="3" borderId="1" xfId="0" applyFont="1" applyFill="1" applyBorder="1"/>
    <xf numFmtId="0" fontId="0" fillId="5" borderId="1" xfId="0" applyFill="1" applyBorder="1"/>
    <xf numFmtId="0" fontId="0" fillId="9" borderId="1" xfId="0" applyFill="1" applyBorder="1"/>
    <xf numFmtId="0" fontId="0" fillId="12" borderId="1" xfId="0" applyFill="1" applyBorder="1"/>
    <xf numFmtId="0" fontId="0" fillId="17" borderId="1" xfId="0" applyFill="1" applyBorder="1"/>
    <xf numFmtId="0" fontId="0" fillId="0" borderId="0" xfId="0" applyFill="1" applyBorder="1"/>
    <xf numFmtId="0" fontId="0" fillId="7" borderId="1" xfId="0" applyFill="1" applyBorder="1"/>
    <xf numFmtId="0" fontId="0" fillId="4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1" fillId="11" borderId="1" xfId="0" applyFont="1" applyFill="1" applyBorder="1"/>
    <xf numFmtId="0" fontId="1" fillId="22" borderId="1" xfId="0" applyFont="1" applyFill="1" applyBorder="1"/>
    <xf numFmtId="0" fontId="0" fillId="4" borderId="1" xfId="0" applyFill="1" applyBorder="1"/>
    <xf numFmtId="0" fontId="0" fillId="2" borderId="1" xfId="0" applyFill="1" applyBorder="1"/>
    <xf numFmtId="0" fontId="1" fillId="16" borderId="1" xfId="0" applyFont="1" applyFill="1" applyBorder="1"/>
    <xf numFmtId="0" fontId="1" fillId="21" borderId="1" xfId="0" applyFont="1" applyFill="1" applyBorder="1"/>
    <xf numFmtId="0" fontId="1" fillId="14" borderId="1" xfId="0" applyFont="1" applyFill="1" applyBorder="1"/>
    <xf numFmtId="0" fontId="0" fillId="20" borderId="1" xfId="0" applyFill="1" applyBorder="1"/>
    <xf numFmtId="0" fontId="1" fillId="23" borderId="1" xfId="0" applyFont="1" applyFill="1" applyBorder="1"/>
    <xf numFmtId="0" fontId="0" fillId="24" borderId="1" xfId="0" applyFill="1" applyBorder="1"/>
    <xf numFmtId="0" fontId="3" fillId="19" borderId="1" xfId="0" applyFont="1" applyFill="1" applyBorder="1"/>
    <xf numFmtId="0" fontId="0" fillId="0" borderId="0" xfId="0" applyAlignment="1">
      <alignment wrapText="1"/>
    </xf>
    <xf numFmtId="0" fontId="0" fillId="25" borderId="1" xfId="0" applyFill="1" applyBorder="1" applyAlignment="1">
      <alignment wrapText="1"/>
    </xf>
    <xf numFmtId="0" fontId="0" fillId="25" borderId="1" xfId="0" applyFill="1" applyBorder="1"/>
    <xf numFmtId="0" fontId="0" fillId="26" borderId="1" xfId="0" applyFill="1" applyBorder="1" applyAlignment="1">
      <alignment wrapText="1"/>
    </xf>
    <xf numFmtId="0" fontId="0" fillId="18" borderId="1" xfId="0" applyFill="1" applyBorder="1" applyAlignment="1">
      <alignment wrapText="1"/>
    </xf>
    <xf numFmtId="0" fontId="0" fillId="0" borderId="0" xfId="0" applyFill="1" applyBorder="1" applyAlignment="1">
      <alignment horizontal="center"/>
    </xf>
    <xf numFmtId="0" fontId="0" fillId="0" borderId="3" xfId="0" applyFill="1" applyBorder="1"/>
    <xf numFmtId="0" fontId="0" fillId="6" borderId="1" xfId="0" applyFill="1" applyBorder="1"/>
    <xf numFmtId="0" fontId="0" fillId="3" borderId="1" xfId="0" applyFill="1" applyBorder="1"/>
    <xf numFmtId="0" fontId="0" fillId="13" borderId="1" xfId="0" applyFill="1" applyBorder="1"/>
    <xf numFmtId="0" fontId="0" fillId="15" borderId="1" xfId="0" applyFill="1" applyBorder="1"/>
    <xf numFmtId="0" fontId="0" fillId="10" borderId="0" xfId="0" applyFill="1"/>
    <xf numFmtId="0" fontId="0" fillId="13" borderId="5" xfId="0" applyFill="1" applyBorder="1"/>
    <xf numFmtId="0" fontId="0" fillId="15" borderId="5" xfId="0" applyFill="1" applyBorder="1"/>
    <xf numFmtId="0" fontId="0" fillId="0" borderId="3" xfId="0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Fill="1" applyBorder="1" applyAlignment="1">
      <alignment wrapText="1"/>
    </xf>
    <xf numFmtId="0" fontId="0" fillId="26" borderId="1" xfId="0" applyFill="1" applyBorder="1"/>
    <xf numFmtId="0" fontId="0" fillId="3" borderId="4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14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14" borderId="5" xfId="0" applyFill="1" applyBorder="1" applyAlignment="1">
      <alignment horizontal="center"/>
    </xf>
    <xf numFmtId="0" fontId="0" fillId="14" borderId="6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AB6F2"/>
      <color rgb="FFD30BBB"/>
      <color rgb="FFA3E9EB"/>
      <color rgb="FF03E8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solidFill>
                <a:srgbClr val="FFFF00"/>
              </a:solidFill>
            </c:spPr>
          </c:marker>
          <c:xVal>
            <c:numRef>
              <c:f>'Merenje g'!$D$2:$D$6</c:f>
              <c:numCache>
                <c:formatCode>General</c:formatCode>
                <c:ptCount val="5"/>
                <c:pt idx="0">
                  <c:v>0.90654999999999997</c:v>
                </c:pt>
                <c:pt idx="1">
                  <c:v>0.76859999999999995</c:v>
                </c:pt>
                <c:pt idx="2">
                  <c:v>0.64649999999999996</c:v>
                </c:pt>
                <c:pt idx="3">
                  <c:v>0.55135000000000001</c:v>
                </c:pt>
                <c:pt idx="4">
                  <c:v>0.45089999999999997</c:v>
                </c:pt>
              </c:numCache>
            </c:numRef>
          </c:xVal>
          <c:yVal>
            <c:numRef>
              <c:f>'Merenje g'!$I$2:$I$6</c:f>
              <c:numCache>
                <c:formatCode>General</c:formatCode>
                <c:ptCount val="5"/>
                <c:pt idx="0">
                  <c:v>3.6595690000000003</c:v>
                </c:pt>
                <c:pt idx="1">
                  <c:v>3.0741777777777779</c:v>
                </c:pt>
                <c:pt idx="2">
                  <c:v>2.5835204444444444</c:v>
                </c:pt>
                <c:pt idx="3">
                  <c:v>2.213152111111111</c:v>
                </c:pt>
                <c:pt idx="4">
                  <c:v>1.8324134444444442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BCE-4BDB-A564-944F22C849EF}"/>
            </c:ext>
          </c:extLst>
        </c:ser>
        <c:ser>
          <c:idx val="1"/>
          <c:order val="1"/>
          <c:spPr>
            <a:ln w="28575"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'Merenje g'!$A$17:$A$18</c:f>
              <c:numCache>
                <c:formatCode>General</c:formatCode>
                <c:ptCount val="2"/>
                <c:pt idx="0">
                  <c:v>0</c:v>
                </c:pt>
                <c:pt idx="1">
                  <c:v>0.9</c:v>
                </c:pt>
              </c:numCache>
            </c:numRef>
          </c:xVal>
          <c:yVal>
            <c:numRef>
              <c:f>'Merenje g'!$B$17:$B$18</c:f>
              <c:numCache>
                <c:formatCode>General</c:formatCode>
                <c:ptCount val="2"/>
                <c:pt idx="0">
                  <c:v>0</c:v>
                </c:pt>
                <c:pt idx="1">
                  <c:v>3.6176097041115636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BCE-4BDB-A564-944F22C84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8799280"/>
        <c:axId val="268800064"/>
      </c:scatterChart>
      <c:valAx>
        <c:axId val="268799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68800064"/>
        <c:crosses val="autoZero"/>
        <c:crossBetween val="midCat"/>
      </c:valAx>
      <c:valAx>
        <c:axId val="268800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687992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spPr>
            <a:ln w="28575">
              <a:noFill/>
            </a:ln>
          </c:spPr>
          <c:yVal>
            <c:numRef>
              <c:f>'Youngov moduo elasticnosti'!$G$35:$G$39</c:f>
              <c:numCache>
                <c:formatCode>General</c:formatCode>
                <c:ptCount val="5"/>
                <c:pt idx="0">
                  <c:v>1.9000000000000128E-4</c:v>
                </c:pt>
                <c:pt idx="1">
                  <c:v>3.4000000000000339E-4</c:v>
                </c:pt>
                <c:pt idx="2">
                  <c:v>5.0000000000000359E-4</c:v>
                </c:pt>
                <c:pt idx="3">
                  <c:v>6.7000000000000523E-4</c:v>
                </c:pt>
                <c:pt idx="4">
                  <c:v>7.8000000000000118E-4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FAA-4F83-808F-C40A388762CF}"/>
            </c:ext>
          </c:extLst>
        </c:ser>
        <c:ser>
          <c:idx val="0"/>
          <c:order val="1"/>
          <c:spPr>
            <a:ln w="28575">
              <a:solidFill>
                <a:schemeClr val="accent1">
                  <a:lumMod val="75000"/>
                </a:schemeClr>
              </a:solidFill>
            </a:ln>
          </c:spPr>
          <c:marker>
            <c:spPr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xVal>
            <c:numRef>
              <c:f>'Youngov moduo elasticnosti'!$F$31:$F$32</c:f>
              <c:numCache>
                <c:formatCode>General</c:formatCode>
                <c:ptCount val="2"/>
                <c:pt idx="0">
                  <c:v>0</c:v>
                </c:pt>
                <c:pt idx="1">
                  <c:v>6</c:v>
                </c:pt>
              </c:numCache>
            </c:numRef>
          </c:xVal>
          <c:yVal>
            <c:numRef>
              <c:f>'Youngov moduo elasticnosti'!$G$31:$G$32</c:f>
              <c:numCache>
                <c:formatCode>General</c:formatCode>
                <c:ptCount val="2"/>
                <c:pt idx="0">
                  <c:v>0</c:v>
                </c:pt>
                <c:pt idx="1">
                  <c:v>9.763636363636412E-4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FAA-4F83-808F-C40A38876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8800848"/>
        <c:axId val="268800456"/>
      </c:scatterChart>
      <c:valAx>
        <c:axId val="26880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68800456"/>
        <c:crosses val="autoZero"/>
        <c:crossBetween val="midCat"/>
      </c:valAx>
      <c:valAx>
        <c:axId val="268800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6880084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533400</xdr:colOff>
      <xdr:row>0</xdr:row>
      <xdr:rowOff>19050</xdr:rowOff>
    </xdr:from>
    <xdr:to>
      <xdr:col>20</xdr:col>
      <xdr:colOff>133350</xdr:colOff>
      <xdr:row>12</xdr:row>
      <xdr:rowOff>95250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28</xdr:row>
      <xdr:rowOff>142873</xdr:rowOff>
    </xdr:from>
    <xdr:to>
      <xdr:col>6</xdr:col>
      <xdr:colOff>733425</xdr:colOff>
      <xdr:row>61</xdr:row>
      <xdr:rowOff>66674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595959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workbookViewId="0">
      <selection activeCell="B15" sqref="B15"/>
    </sheetView>
  </sheetViews>
  <sheetFormatPr defaultRowHeight="14.4" x14ac:dyDescent="0.3"/>
  <cols>
    <col min="1" max="1" width="21.44140625" bestFit="1" customWidth="1"/>
    <col min="2" max="6" width="12" bestFit="1" customWidth="1"/>
    <col min="7" max="7" width="3" bestFit="1" customWidth="1"/>
    <col min="8" max="9" width="12" bestFit="1" customWidth="1"/>
    <col min="11" max="11" width="12" bestFit="1" customWidth="1"/>
    <col min="12" max="12" width="12.5546875" bestFit="1" customWidth="1"/>
    <col min="13" max="14" width="12" bestFit="1" customWidth="1"/>
  </cols>
  <sheetData>
    <row r="1" spans="1:13" x14ac:dyDescent="0.3">
      <c r="A1" s="9" t="s">
        <v>0</v>
      </c>
      <c r="B1" s="3" t="s">
        <v>1</v>
      </c>
      <c r="C1" s="12" t="s">
        <v>2</v>
      </c>
      <c r="D1" s="17" t="s">
        <v>3</v>
      </c>
      <c r="E1" s="16" t="s">
        <v>8</v>
      </c>
      <c r="F1" s="18" t="s">
        <v>4</v>
      </c>
      <c r="G1" s="22" t="s">
        <v>5</v>
      </c>
      <c r="H1" s="13" t="s">
        <v>6</v>
      </c>
      <c r="I1" s="20" t="s">
        <v>7</v>
      </c>
      <c r="K1" t="s">
        <v>51</v>
      </c>
      <c r="L1" t="s">
        <v>9</v>
      </c>
      <c r="M1" t="s">
        <v>52</v>
      </c>
    </row>
    <row r="2" spans="1:13" x14ac:dyDescent="0.3">
      <c r="A2" s="11">
        <v>1</v>
      </c>
      <c r="B2" s="4">
        <v>0.91800000000000004</v>
      </c>
      <c r="C2" s="5">
        <v>0.89510000000000001</v>
      </c>
      <c r="D2" s="14">
        <f>(B2+C2)/2</f>
        <v>0.90654999999999997</v>
      </c>
      <c r="E2" s="7">
        <f>D2^2</f>
        <v>0.82183290249999996</v>
      </c>
      <c r="F2" s="6">
        <v>57.39</v>
      </c>
      <c r="G2" s="7">
        <v>30</v>
      </c>
      <c r="H2" s="19">
        <f>F2/G2</f>
        <v>1.913</v>
      </c>
      <c r="I2" s="21">
        <f>H2^2</f>
        <v>3.6595690000000003</v>
      </c>
      <c r="K2">
        <f>I2*D2</f>
        <v>3.3175822769500001</v>
      </c>
      <c r="L2">
        <f>SUM(K2:K6)</f>
        <v>9.3970979228444431</v>
      </c>
      <c r="M2">
        <f>SUM(E2:E6)</f>
        <v>2.337838745</v>
      </c>
    </row>
    <row r="3" spans="1:13" x14ac:dyDescent="0.3">
      <c r="A3" s="11">
        <v>2</v>
      </c>
      <c r="B3" s="4">
        <v>0.7802</v>
      </c>
      <c r="C3" s="5">
        <v>0.75700000000000001</v>
      </c>
      <c r="D3" s="14">
        <f t="shared" ref="D3:D6" si="0">(B3+C3)/2</f>
        <v>0.76859999999999995</v>
      </c>
      <c r="E3" s="7">
        <f t="shared" ref="E3:E6" si="1">D3^2</f>
        <v>0.5907459599999999</v>
      </c>
      <c r="F3" s="6">
        <v>52.6</v>
      </c>
      <c r="G3" s="7">
        <v>30</v>
      </c>
      <c r="H3" s="19">
        <f t="shared" ref="H3:H6" si="2">F3/G3</f>
        <v>1.7533333333333334</v>
      </c>
      <c r="I3" s="21">
        <f t="shared" ref="I3:I6" si="3">H3^2</f>
        <v>3.0741777777777779</v>
      </c>
      <c r="K3">
        <f t="shared" ref="K3:K6" si="4">I3*D3</f>
        <v>2.3628130399999998</v>
      </c>
    </row>
    <row r="4" spans="1:13" x14ac:dyDescent="0.3">
      <c r="A4" s="11">
        <v>3</v>
      </c>
      <c r="B4" s="4">
        <v>0.65849999999999997</v>
      </c>
      <c r="C4" s="5">
        <v>0.63449999999999995</v>
      </c>
      <c r="D4" s="14">
        <f t="shared" si="0"/>
        <v>0.64649999999999996</v>
      </c>
      <c r="E4" s="7">
        <f t="shared" si="1"/>
        <v>0.41796224999999998</v>
      </c>
      <c r="F4" s="6">
        <v>48.22</v>
      </c>
      <c r="G4" s="7">
        <v>30</v>
      </c>
      <c r="H4" s="19">
        <f t="shared" si="2"/>
        <v>1.6073333333333333</v>
      </c>
      <c r="I4" s="21">
        <f t="shared" si="3"/>
        <v>2.5835204444444444</v>
      </c>
      <c r="K4">
        <f t="shared" si="4"/>
        <v>1.6702459673333332</v>
      </c>
    </row>
    <row r="5" spans="1:13" x14ac:dyDescent="0.3">
      <c r="A5" s="11">
        <v>4</v>
      </c>
      <c r="B5" s="4">
        <v>0.56269999999999998</v>
      </c>
      <c r="C5" s="5">
        <v>0.54</v>
      </c>
      <c r="D5" s="14">
        <f t="shared" si="0"/>
        <v>0.55135000000000001</v>
      </c>
      <c r="E5" s="7">
        <f t="shared" si="1"/>
        <v>0.30398682250000003</v>
      </c>
      <c r="F5" s="6">
        <v>44.63</v>
      </c>
      <c r="G5" s="7">
        <v>30</v>
      </c>
      <c r="H5" s="19">
        <f t="shared" si="2"/>
        <v>1.4876666666666667</v>
      </c>
      <c r="I5" s="21">
        <f t="shared" si="3"/>
        <v>2.213152111111111</v>
      </c>
      <c r="K5">
        <f t="shared" si="4"/>
        <v>1.2202214164611112</v>
      </c>
    </row>
    <row r="6" spans="1:13" x14ac:dyDescent="0.3">
      <c r="A6" s="11">
        <v>5</v>
      </c>
      <c r="B6" s="4">
        <v>0.46229999999999999</v>
      </c>
      <c r="C6" s="5">
        <v>0.4395</v>
      </c>
      <c r="D6" s="14">
        <f t="shared" si="0"/>
        <v>0.45089999999999997</v>
      </c>
      <c r="E6" s="7">
        <f t="shared" si="1"/>
        <v>0.20331080999999998</v>
      </c>
      <c r="F6" s="6">
        <v>40.61</v>
      </c>
      <c r="G6" s="7">
        <v>30</v>
      </c>
      <c r="H6" s="19">
        <f t="shared" si="2"/>
        <v>1.3536666666666666</v>
      </c>
      <c r="I6" s="21">
        <f t="shared" si="3"/>
        <v>1.8324134444444442</v>
      </c>
      <c r="K6">
        <f t="shared" si="4"/>
        <v>0.82623522209999978</v>
      </c>
    </row>
    <row r="8" spans="1:13" x14ac:dyDescent="0.3">
      <c r="D8" s="8"/>
      <c r="E8" s="8"/>
      <c r="I8" s="8"/>
    </row>
    <row r="9" spans="1:13" ht="28.8" x14ac:dyDescent="0.3">
      <c r="A9" s="24" t="s">
        <v>11</v>
      </c>
      <c r="B9" s="25">
        <f>L2/M2</f>
        <v>4.019566337901737</v>
      </c>
      <c r="D9" s="8"/>
      <c r="E9" s="8"/>
      <c r="H9" t="s">
        <v>54</v>
      </c>
    </row>
    <row r="10" spans="1:13" x14ac:dyDescent="0.3">
      <c r="D10" s="8"/>
      <c r="E10" s="8"/>
      <c r="H10">
        <v>9.8060226000000004</v>
      </c>
    </row>
    <row r="11" spans="1:13" ht="28.8" x14ac:dyDescent="0.3">
      <c r="A11" s="26" t="s">
        <v>12</v>
      </c>
      <c r="B11" s="26">
        <f>4*PI()^2/B9</f>
        <v>9.8215614038019954</v>
      </c>
      <c r="D11" s="8"/>
      <c r="E11" s="8"/>
    </row>
    <row r="12" spans="1:13" x14ac:dyDescent="0.3">
      <c r="D12" s="8"/>
      <c r="E12" s="8"/>
    </row>
    <row r="13" spans="1:13" ht="43.2" x14ac:dyDescent="0.3">
      <c r="A13" s="27" t="s">
        <v>13</v>
      </c>
      <c r="B13" s="2">
        <f>(B11-H10)/H10*100</f>
        <v>0.15846183958412471</v>
      </c>
    </row>
    <row r="14" spans="1:13" x14ac:dyDescent="0.3">
      <c r="A14" t="s">
        <v>53</v>
      </c>
      <c r="B14">
        <f>ABS(B11-H10)</f>
        <v>1.5538803801995016E-2</v>
      </c>
    </row>
    <row r="16" spans="1:13" x14ac:dyDescent="0.3">
      <c r="A16" t="s">
        <v>14</v>
      </c>
      <c r="B16" t="s">
        <v>15</v>
      </c>
      <c r="E16" s="8"/>
      <c r="F16" s="8"/>
    </row>
    <row r="17" spans="1:6" x14ac:dyDescent="0.3">
      <c r="A17">
        <v>0</v>
      </c>
      <c r="B17">
        <v>0</v>
      </c>
      <c r="E17" s="8"/>
      <c r="F17" s="8"/>
    </row>
    <row r="18" spans="1:6" x14ac:dyDescent="0.3">
      <c r="A18">
        <v>0.9</v>
      </c>
      <c r="B18">
        <f>A18*B9</f>
        <v>3.6176097041115636</v>
      </c>
      <c r="E18" s="8"/>
      <c r="F18" s="8"/>
    </row>
    <row r="19" spans="1:6" x14ac:dyDescent="0.3">
      <c r="E19" s="8"/>
      <c r="F19" s="8"/>
    </row>
    <row r="20" spans="1:6" x14ac:dyDescent="0.3">
      <c r="E20" s="8"/>
      <c r="F20" s="8"/>
    </row>
    <row r="22" spans="1:6" x14ac:dyDescent="0.3">
      <c r="A22" t="s">
        <v>49</v>
      </c>
      <c r="B22" t="s">
        <v>45</v>
      </c>
      <c r="C22" t="s">
        <v>46</v>
      </c>
      <c r="D22" t="s">
        <v>47</v>
      </c>
      <c r="E22" t="s">
        <v>48</v>
      </c>
      <c r="F22" t="s">
        <v>50</v>
      </c>
    </row>
    <row r="23" spans="1:6" x14ac:dyDescent="0.3">
      <c r="A23">
        <f>(I2-$B$9*D2)^2</f>
        <v>2.4433242437950272E-4</v>
      </c>
      <c r="B23">
        <f>SQRT(SUM(A23:A27)/4)</f>
        <v>1.669562570396025E-2</v>
      </c>
      <c r="C23">
        <f>B23/SUM(E2:E6)</f>
        <v>7.1414787438473437E-3</v>
      </c>
      <c r="D23">
        <f>C23*4*(PI())^2/(B9)^2</f>
        <v>1.7449761019059984E-2</v>
      </c>
      <c r="E23">
        <f>2*D23</f>
        <v>3.4899522038119968E-2</v>
      </c>
      <c r="F23">
        <f>0.05*E23</f>
        <v>1.7449761019059985E-3</v>
      </c>
    </row>
    <row r="24" spans="1:6" x14ac:dyDescent="0.3">
      <c r="A24">
        <f t="shared" ref="A24:A27" si="5">(I3-$B$9*D3)^2</f>
        <v>2.3289535978958004E-4</v>
      </c>
    </row>
    <row r="25" spans="1:6" x14ac:dyDescent="0.3">
      <c r="A25">
        <f t="shared" si="5"/>
        <v>2.2889248110442967E-4</v>
      </c>
      <c r="E25">
        <v>0.08</v>
      </c>
    </row>
    <row r="26" spans="1:6" x14ac:dyDescent="0.3">
      <c r="A26">
        <f t="shared" si="5"/>
        <v>9.2160166194218129E-6</v>
      </c>
    </row>
    <row r="27" spans="1:6" x14ac:dyDescent="0.3">
      <c r="A27">
        <f t="shared" si="5"/>
        <v>3.9963938869401862E-4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opLeftCell="A7" workbookViewId="0">
      <selection activeCell="K28" sqref="K28"/>
    </sheetView>
  </sheetViews>
  <sheetFormatPr defaultRowHeight="14.4" x14ac:dyDescent="0.3"/>
  <cols>
    <col min="1" max="1" width="15.6640625" customWidth="1"/>
    <col min="2" max="2" width="13.6640625" customWidth="1"/>
    <col min="3" max="4" width="16.6640625" customWidth="1"/>
    <col min="5" max="5" width="21.6640625" customWidth="1"/>
    <col min="6" max="6" width="15.6640625" customWidth="1"/>
    <col min="7" max="7" width="16.6640625" customWidth="1"/>
    <col min="8" max="8" width="17.5546875" customWidth="1"/>
    <col min="9" max="9" width="16.6640625" customWidth="1"/>
    <col min="10" max="10" width="17.88671875" customWidth="1"/>
    <col min="11" max="11" width="12.44140625" customWidth="1"/>
  </cols>
  <sheetData>
    <row r="1" spans="1:11" x14ac:dyDescent="0.3">
      <c r="A1" s="44" t="s">
        <v>16</v>
      </c>
      <c r="B1" s="44"/>
      <c r="C1" s="44"/>
      <c r="D1" s="44"/>
      <c r="E1" s="34" t="s">
        <v>33</v>
      </c>
      <c r="F1" s="42" t="s">
        <v>16</v>
      </c>
      <c r="G1" s="42"/>
      <c r="H1" s="42"/>
      <c r="I1" s="42"/>
    </row>
    <row r="2" spans="1:11" x14ac:dyDescent="0.3">
      <c r="A2" s="45" t="s">
        <v>17</v>
      </c>
      <c r="B2" s="45"/>
      <c r="C2" s="45"/>
      <c r="D2" s="4">
        <v>2.7890000000000001</v>
      </c>
      <c r="E2" s="1">
        <v>42.44</v>
      </c>
      <c r="F2" s="30" t="s">
        <v>21</v>
      </c>
      <c r="G2" s="15" t="s">
        <v>22</v>
      </c>
      <c r="H2" s="49" t="s">
        <v>26</v>
      </c>
      <c r="I2" s="50"/>
      <c r="J2" s="37"/>
    </row>
    <row r="3" spans="1:11" x14ac:dyDescent="0.3">
      <c r="A3" s="43" t="s">
        <v>55</v>
      </c>
      <c r="B3" s="43"/>
      <c r="C3" s="43"/>
      <c r="D3" s="43"/>
      <c r="F3" s="14"/>
      <c r="G3" s="4"/>
      <c r="H3" s="32" t="s">
        <v>23</v>
      </c>
      <c r="I3" s="35" t="s">
        <v>24</v>
      </c>
      <c r="J3" s="29"/>
    </row>
    <row r="4" spans="1:11" x14ac:dyDescent="0.3">
      <c r="A4" s="15" t="s">
        <v>18</v>
      </c>
      <c r="B4" s="43">
        <v>0.98</v>
      </c>
      <c r="C4" s="43"/>
      <c r="D4" s="43"/>
      <c r="F4" s="10">
        <v>1</v>
      </c>
      <c r="G4" s="4">
        <v>1</v>
      </c>
      <c r="H4" s="33">
        <v>42.46</v>
      </c>
      <c r="I4" s="36">
        <v>42.8</v>
      </c>
      <c r="J4" s="29"/>
    </row>
    <row r="5" spans="1:11" x14ac:dyDescent="0.3">
      <c r="A5" s="15" t="s">
        <v>19</v>
      </c>
      <c r="B5" s="43">
        <v>1</v>
      </c>
      <c r="C5" s="43"/>
      <c r="D5" s="43"/>
      <c r="F5" s="10">
        <v>2</v>
      </c>
      <c r="G5" s="4">
        <v>2</v>
      </c>
      <c r="H5" s="33">
        <v>42.64</v>
      </c>
      <c r="I5" s="36">
        <v>42.92</v>
      </c>
      <c r="J5" s="29"/>
    </row>
    <row r="6" spans="1:11" x14ac:dyDescent="0.3">
      <c r="A6" s="15" t="s">
        <v>20</v>
      </c>
      <c r="B6" s="43">
        <v>0.99</v>
      </c>
      <c r="C6" s="43"/>
      <c r="D6" s="43"/>
      <c r="F6" s="10">
        <v>3</v>
      </c>
      <c r="G6" s="4">
        <v>3</v>
      </c>
      <c r="H6" s="33">
        <v>42.82</v>
      </c>
      <c r="I6" s="36">
        <v>43.06</v>
      </c>
      <c r="J6" s="29"/>
    </row>
    <row r="7" spans="1:11" x14ac:dyDescent="0.3">
      <c r="A7" s="15"/>
      <c r="B7" s="51"/>
      <c r="C7" s="52"/>
      <c r="D7" s="53"/>
      <c r="F7" s="10">
        <v>4</v>
      </c>
      <c r="G7" s="4">
        <v>4</v>
      </c>
      <c r="H7" s="33">
        <v>43.02</v>
      </c>
      <c r="I7" s="36">
        <v>43.2</v>
      </c>
      <c r="J7" s="29"/>
    </row>
    <row r="8" spans="1:11" x14ac:dyDescent="0.3">
      <c r="A8" s="15"/>
      <c r="B8" s="51"/>
      <c r="C8" s="52"/>
      <c r="D8" s="53"/>
      <c r="E8" s="8"/>
      <c r="F8" s="10">
        <v>5</v>
      </c>
      <c r="G8" s="4">
        <v>5</v>
      </c>
      <c r="H8" s="33">
        <v>43.22</v>
      </c>
      <c r="I8" s="36">
        <v>43.22</v>
      </c>
      <c r="J8" s="29"/>
    </row>
    <row r="9" spans="1:11" x14ac:dyDescent="0.3">
      <c r="A9" s="8"/>
      <c r="B9" s="28"/>
      <c r="C9" s="28"/>
      <c r="D9" s="28"/>
      <c r="E9" s="8"/>
      <c r="F9" s="8"/>
      <c r="G9" s="8"/>
    </row>
    <row r="10" spans="1:11" x14ac:dyDescent="0.3">
      <c r="A10" s="15" t="s">
        <v>27</v>
      </c>
      <c r="B10" s="43">
        <f>SUM(B4:D6)/3</f>
        <v>0.98999999999999988</v>
      </c>
      <c r="C10" s="43"/>
      <c r="D10" s="43"/>
      <c r="E10" s="8"/>
      <c r="F10" s="8"/>
      <c r="G10" s="8"/>
    </row>
    <row r="11" spans="1:11" x14ac:dyDescent="0.3">
      <c r="A11" s="48" t="s">
        <v>28</v>
      </c>
      <c r="B11" s="48"/>
      <c r="C11" s="48"/>
      <c r="D11" s="48"/>
      <c r="E11" s="48"/>
      <c r="G11" s="8"/>
    </row>
    <row r="12" spans="1:11" x14ac:dyDescent="0.3">
      <c r="A12" s="30" t="s">
        <v>21</v>
      </c>
      <c r="B12" s="31" t="s">
        <v>22</v>
      </c>
      <c r="C12" s="49" t="s">
        <v>26</v>
      </c>
      <c r="D12" s="50"/>
      <c r="E12" s="47"/>
      <c r="F12" s="38" t="s">
        <v>29</v>
      </c>
      <c r="G12" s="39" t="s">
        <v>31</v>
      </c>
      <c r="H12" s="38" t="s">
        <v>30</v>
      </c>
      <c r="I12" s="38" t="s">
        <v>32</v>
      </c>
      <c r="J12" s="38" t="s">
        <v>42</v>
      </c>
      <c r="K12" t="s">
        <v>43</v>
      </c>
    </row>
    <row r="13" spans="1:11" x14ac:dyDescent="0.3">
      <c r="A13" s="14"/>
      <c r="B13" s="4"/>
      <c r="C13" s="32" t="s">
        <v>23</v>
      </c>
      <c r="D13" s="32" t="s">
        <v>24</v>
      </c>
      <c r="E13" s="32" t="s">
        <v>25</v>
      </c>
      <c r="F13" s="8"/>
      <c r="G13" s="8"/>
    </row>
    <row r="14" spans="1:11" x14ac:dyDescent="0.3">
      <c r="A14" s="10">
        <v>1</v>
      </c>
      <c r="B14" s="4">
        <v>1</v>
      </c>
      <c r="C14" s="33">
        <f>H4-$E$2</f>
        <v>2.0000000000003126E-2</v>
      </c>
      <c r="D14" s="33">
        <f t="shared" ref="D14:D18" si="0">I4-$E$2</f>
        <v>0.35999999999999943</v>
      </c>
      <c r="E14" s="33">
        <f>(C14+D14)/2</f>
        <v>0.19000000000000128</v>
      </c>
      <c r="F14" s="8">
        <f>B14*E14/1000</f>
        <v>1.9000000000000128E-4</v>
      </c>
      <c r="G14" s="8">
        <f>SUM(F14:F18)</f>
        <v>8.9500000000000447E-3</v>
      </c>
      <c r="H14">
        <f>B14^2</f>
        <v>1</v>
      </c>
      <c r="I14" s="8">
        <f>SUM(H14:H18)</f>
        <v>55</v>
      </c>
      <c r="J14">
        <f>E14/1000-$B$21*B14</f>
        <v>2.7272727272727751E-5</v>
      </c>
      <c r="K14">
        <f>J14^2</f>
        <v>7.4380165289258811E-10</v>
      </c>
    </row>
    <row r="15" spans="1:11" x14ac:dyDescent="0.3">
      <c r="A15" s="10">
        <v>2</v>
      </c>
      <c r="B15" s="4">
        <v>2</v>
      </c>
      <c r="C15" s="33">
        <f t="shared" ref="C15:C18" si="1">H5-$E$2</f>
        <v>0.20000000000000284</v>
      </c>
      <c r="D15" s="33">
        <f t="shared" si="0"/>
        <v>0.48000000000000398</v>
      </c>
      <c r="E15" s="33">
        <f>(C15+D15)/2</f>
        <v>0.34000000000000341</v>
      </c>
      <c r="F15" s="8">
        <f>B15*E15/1000</f>
        <v>6.8000000000000677E-4</v>
      </c>
      <c r="G15" s="8"/>
      <c r="H15">
        <f>B15^2</f>
        <v>4</v>
      </c>
      <c r="J15">
        <f>E15/1000-$B$21*B15</f>
        <v>1.4545454545456318E-5</v>
      </c>
      <c r="K15">
        <f t="shared" ref="K15:K18" si="2">J15^2</f>
        <v>2.1157024793393586E-10</v>
      </c>
    </row>
    <row r="16" spans="1:11" x14ac:dyDescent="0.3">
      <c r="A16" s="10">
        <v>3</v>
      </c>
      <c r="B16" s="4">
        <v>3</v>
      </c>
      <c r="C16" s="33">
        <f t="shared" si="1"/>
        <v>0.38000000000000256</v>
      </c>
      <c r="D16" s="33">
        <f t="shared" si="0"/>
        <v>0.62000000000000455</v>
      </c>
      <c r="E16" s="33">
        <f>(C16+D16)/2</f>
        <v>0.50000000000000355</v>
      </c>
      <c r="F16" s="8">
        <f>B16*E16/1000</f>
        <v>1.5000000000000107E-3</v>
      </c>
      <c r="G16" s="8"/>
      <c r="H16">
        <f>B16^2</f>
        <v>9</v>
      </c>
      <c r="J16">
        <f>E16/1000-$B$21*B16</f>
        <v>1.1818181818182988E-5</v>
      </c>
      <c r="K16">
        <f t="shared" si="2"/>
        <v>1.3966942148763095E-10</v>
      </c>
    </row>
    <row r="17" spans="1:11" x14ac:dyDescent="0.3">
      <c r="A17" s="10">
        <v>4</v>
      </c>
      <c r="B17" s="4">
        <v>4</v>
      </c>
      <c r="C17" s="33">
        <f t="shared" si="1"/>
        <v>0.5800000000000054</v>
      </c>
      <c r="D17" s="33">
        <f t="shared" si="0"/>
        <v>0.76000000000000512</v>
      </c>
      <c r="E17" s="33">
        <f>(C17+D17)/2</f>
        <v>0.67000000000000526</v>
      </c>
      <c r="F17" s="8">
        <f>B17*E17/1000</f>
        <v>2.6800000000000209E-3</v>
      </c>
      <c r="G17" s="8"/>
      <c r="H17">
        <f>B17^2</f>
        <v>16</v>
      </c>
      <c r="J17">
        <f>E17/1000-$B$21*B17</f>
        <v>1.9090909090911093E-5</v>
      </c>
      <c r="K17">
        <f t="shared" si="2"/>
        <v>3.6446280991743182E-10</v>
      </c>
    </row>
    <row r="18" spans="1:11" x14ac:dyDescent="0.3">
      <c r="A18" s="10">
        <v>5</v>
      </c>
      <c r="B18" s="4">
        <v>5</v>
      </c>
      <c r="C18" s="33">
        <f t="shared" si="1"/>
        <v>0.78000000000000114</v>
      </c>
      <c r="D18" s="33">
        <f t="shared" si="0"/>
        <v>0.78000000000000114</v>
      </c>
      <c r="E18" s="33">
        <f>(C18+D18)/2</f>
        <v>0.78000000000000114</v>
      </c>
      <c r="F18" s="8">
        <f>B18*E18/1000</f>
        <v>3.9000000000000059E-3</v>
      </c>
      <c r="G18" s="8"/>
      <c r="H18">
        <f>B18^2</f>
        <v>25</v>
      </c>
      <c r="J18">
        <f>E18/1000-$B$21*B18</f>
        <v>-3.3636363636366544E-5</v>
      </c>
      <c r="K18">
        <f t="shared" si="2"/>
        <v>1.1314049586778815E-9</v>
      </c>
    </row>
    <row r="19" spans="1:11" x14ac:dyDescent="0.3">
      <c r="A19" s="8"/>
      <c r="B19" s="8"/>
      <c r="C19" s="8"/>
      <c r="D19" s="8"/>
      <c r="E19" s="8"/>
      <c r="F19" s="8"/>
      <c r="G19" s="8"/>
    </row>
    <row r="20" spans="1:11" x14ac:dyDescent="0.3">
      <c r="A20" s="46" t="s">
        <v>34</v>
      </c>
      <c r="B20" s="46"/>
      <c r="C20" s="46"/>
      <c r="D20" s="8"/>
      <c r="E20" s="8"/>
      <c r="F20" s="8"/>
      <c r="G20" s="8"/>
      <c r="J20" t="s">
        <v>44</v>
      </c>
    </row>
    <row r="21" spans="1:11" ht="28.8" x14ac:dyDescent="0.3">
      <c r="A21" s="27" t="s">
        <v>10</v>
      </c>
      <c r="B21" s="2">
        <f>G14/I14</f>
        <v>1.6272727272727353E-4</v>
      </c>
      <c r="C21" s="8"/>
      <c r="D21" s="8"/>
      <c r="E21" s="8"/>
      <c r="F21" s="8"/>
      <c r="G21" s="8"/>
      <c r="J21">
        <f>SUM(K14:K18)</f>
        <v>2.5909090909094681E-9</v>
      </c>
    </row>
    <row r="22" spans="1:11" x14ac:dyDescent="0.3">
      <c r="A22" s="8"/>
      <c r="B22" s="8"/>
      <c r="C22" s="8"/>
      <c r="D22" s="8"/>
      <c r="E22" s="8"/>
      <c r="F22" s="8"/>
      <c r="G22" s="8"/>
    </row>
    <row r="23" spans="1:11" ht="28.8" x14ac:dyDescent="0.3">
      <c r="A23" s="26" t="s">
        <v>35</v>
      </c>
      <c r="B23" s="41">
        <f>4*9.81*D2/(PI()*B10^2*B21)</f>
        <v>218422.2644540559</v>
      </c>
      <c r="C23" s="8"/>
      <c r="D23" s="8"/>
      <c r="E23" s="8"/>
      <c r="F23" s="8"/>
      <c r="G23" s="8"/>
    </row>
    <row r="24" spans="1:11" x14ac:dyDescent="0.3">
      <c r="A24" s="8"/>
      <c r="B24" s="8"/>
      <c r="C24" s="8"/>
      <c r="D24" s="8"/>
      <c r="E24" s="8"/>
      <c r="F24" s="8"/>
      <c r="G24" s="8"/>
    </row>
    <row r="25" spans="1:11" ht="57.6" x14ac:dyDescent="0.3">
      <c r="A25" s="23" t="s">
        <v>37</v>
      </c>
      <c r="B25" s="8">
        <v>1E-3</v>
      </c>
      <c r="C25" s="8"/>
      <c r="D25" s="40" t="s">
        <v>38</v>
      </c>
      <c r="E25" s="8">
        <v>1.0000000000000001E-5</v>
      </c>
      <c r="F25" s="8"/>
      <c r="G25" s="40" t="s">
        <v>40</v>
      </c>
      <c r="H25">
        <f>SQRT(J21/3)*SQRT(5/(5*I14-(15)^2))</f>
        <v>9.2932037728465281E-6</v>
      </c>
    </row>
    <row r="26" spans="1:11" x14ac:dyDescent="0.3">
      <c r="A26" s="8"/>
      <c r="B26" s="8"/>
      <c r="C26" s="8"/>
      <c r="D26" s="8"/>
      <c r="E26" s="8"/>
      <c r="F26" s="8"/>
      <c r="G26" s="8"/>
    </row>
    <row r="27" spans="1:11" ht="43.2" x14ac:dyDescent="0.3">
      <c r="A27" s="40" t="s">
        <v>36</v>
      </c>
      <c r="B27" s="8">
        <f>B25/(2*SQRT(3))</f>
        <v>2.886751345948129E-4</v>
      </c>
      <c r="C27" s="8"/>
      <c r="D27" s="40" t="s">
        <v>39</v>
      </c>
      <c r="E27" s="8">
        <f>E25/(2*SQRT(3))</f>
        <v>2.8867513459481293E-6</v>
      </c>
      <c r="F27" s="8"/>
      <c r="G27" s="40" t="s">
        <v>41</v>
      </c>
      <c r="H27">
        <f>B23*SQRT((B27/D2)^2+(2*E27/B10)^2+(H25/B21)^2)</f>
        <v>12473.913699236204</v>
      </c>
      <c r="J27" t="s">
        <v>56</v>
      </c>
      <c r="K27">
        <f>2*H27</f>
        <v>24947.827398472407</v>
      </c>
    </row>
    <row r="30" spans="1:11" x14ac:dyDescent="0.3">
      <c r="F30" t="s">
        <v>14</v>
      </c>
      <c r="G30" t="s">
        <v>15</v>
      </c>
    </row>
    <row r="31" spans="1:11" x14ac:dyDescent="0.3">
      <c r="F31">
        <v>0</v>
      </c>
      <c r="G31">
        <v>0</v>
      </c>
    </row>
    <row r="32" spans="1:11" x14ac:dyDescent="0.3">
      <c r="F32">
        <v>6</v>
      </c>
      <c r="G32">
        <f>F32*B21</f>
        <v>9.763636363636412E-4</v>
      </c>
    </row>
    <row r="35" spans="6:7" x14ac:dyDescent="0.3">
      <c r="F35">
        <v>0.19000000000000128</v>
      </c>
      <c r="G35">
        <f>F35/1000</f>
        <v>1.9000000000000128E-4</v>
      </c>
    </row>
    <row r="36" spans="6:7" x14ac:dyDescent="0.3">
      <c r="F36">
        <v>0.34000000000000341</v>
      </c>
      <c r="G36">
        <f t="shared" ref="G36:G39" si="3">F36/1000</f>
        <v>3.4000000000000339E-4</v>
      </c>
    </row>
    <row r="37" spans="6:7" x14ac:dyDescent="0.3">
      <c r="F37">
        <v>0.50000000000000355</v>
      </c>
      <c r="G37">
        <f t="shared" si="3"/>
        <v>5.0000000000000359E-4</v>
      </c>
    </row>
    <row r="38" spans="6:7" x14ac:dyDescent="0.3">
      <c r="F38">
        <v>0.67000000000000526</v>
      </c>
      <c r="G38">
        <f t="shared" si="3"/>
        <v>6.7000000000000523E-4</v>
      </c>
    </row>
    <row r="39" spans="6:7" x14ac:dyDescent="0.3">
      <c r="F39">
        <v>0.78000000000000114</v>
      </c>
      <c r="G39">
        <f t="shared" si="3"/>
        <v>7.8000000000000118E-4</v>
      </c>
    </row>
  </sheetData>
  <mergeCells count="14">
    <mergeCell ref="A20:C20"/>
    <mergeCell ref="B10:D10"/>
    <mergeCell ref="C12:E12"/>
    <mergeCell ref="A11:E11"/>
    <mergeCell ref="H2:I2"/>
    <mergeCell ref="B8:D8"/>
    <mergeCell ref="B7:D7"/>
    <mergeCell ref="F1:I1"/>
    <mergeCell ref="B5:D5"/>
    <mergeCell ref="B4:D4"/>
    <mergeCell ref="B6:D6"/>
    <mergeCell ref="A1:D1"/>
    <mergeCell ref="A2:C2"/>
    <mergeCell ref="A3:D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7"/>
  <sheetViews>
    <sheetView workbookViewId="0">
      <selection activeCell="E9" sqref="E9"/>
    </sheetView>
  </sheetViews>
  <sheetFormatPr defaultRowHeight="14.4" x14ac:dyDescent="0.3"/>
  <sheetData>
    <row r="2" spans="2:7" x14ac:dyDescent="0.3">
      <c r="D2" t="s">
        <v>45</v>
      </c>
      <c r="E2" t="s">
        <v>46</v>
      </c>
      <c r="F2" t="s">
        <v>47</v>
      </c>
      <c r="G2" t="s">
        <v>48</v>
      </c>
    </row>
    <row r="3" spans="2:7" x14ac:dyDescent="0.3">
      <c r="B3">
        <v>1.7590260297813298E-2</v>
      </c>
      <c r="C3">
        <v>2.986893803310226E-5</v>
      </c>
      <c r="D3">
        <v>2.7326241066556456E-3</v>
      </c>
      <c r="E3">
        <v>1.1913815339689303E-3</v>
      </c>
      <c r="F3">
        <v>2.9505736341620451E-3</v>
      </c>
      <c r="G3">
        <v>5.9011472683240902E-3</v>
      </c>
    </row>
    <row r="4" spans="2:7" x14ac:dyDescent="0.3">
      <c r="B4">
        <v>-1.4639809592558617E-2</v>
      </c>
    </row>
    <row r="5" spans="2:7" x14ac:dyDescent="0.3">
      <c r="B5">
        <v>-4.6053917747908901E-2</v>
      </c>
    </row>
    <row r="6" spans="2:7" x14ac:dyDescent="0.3">
      <c r="B6">
        <v>-7.70036858441836E-3</v>
      </c>
    </row>
    <row r="7" spans="2:7" x14ac:dyDescent="0.3">
      <c r="B7">
        <v>4.5338587413761289E-2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Merenje g</vt:lpstr>
      <vt:lpstr>Youngov moduo elasticnosti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ASUS</cp:lastModifiedBy>
  <dcterms:created xsi:type="dcterms:W3CDTF">2019-10-10T21:03:32Z</dcterms:created>
  <dcterms:modified xsi:type="dcterms:W3CDTF">2021-11-23T00:20:12Z</dcterms:modified>
</cp:coreProperties>
</file>